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Research\Neuro_Oncologie\Users\821650_WTaal\My Documents\Desktop Poli\"/>
    </mc:Choice>
  </mc:AlternateContent>
  <bookViews>
    <workbookView xWindow="-150" yWindow="-75" windowWidth="15480" windowHeight="1164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C5" i="1" l="1"/>
  <c r="A12" i="1" s="1"/>
  <c r="H6" i="1"/>
  <c r="I6" i="1"/>
  <c r="I7" i="1"/>
  <c r="D12" i="1"/>
  <c r="D13" i="1" s="1"/>
  <c r="D25" i="1"/>
  <c r="H25" i="1"/>
  <c r="J25" i="1" s="1"/>
  <c r="D26" i="1"/>
  <c r="B26" i="1" s="1"/>
  <c r="H26" i="1"/>
  <c r="J26" i="1" s="1"/>
  <c r="K26" i="1"/>
  <c r="I26" i="1"/>
  <c r="M26" i="1"/>
  <c r="F13" i="1" l="1"/>
  <c r="D14" i="1"/>
  <c r="I13" i="1"/>
  <c r="B13" i="1"/>
  <c r="K13" i="1"/>
  <c r="M13" i="1"/>
  <c r="H13" i="1"/>
  <c r="J13" i="1" s="1"/>
  <c r="F26" i="1"/>
  <c r="F14" i="1"/>
  <c r="D27" i="1"/>
  <c r="H12" i="1"/>
  <c r="L25" i="1"/>
  <c r="L26" i="1"/>
  <c r="C12" i="1"/>
  <c r="A13" i="1" s="1"/>
  <c r="C13" i="1" s="1"/>
  <c r="A14" i="1" s="1"/>
  <c r="C14" i="1" s="1"/>
  <c r="A25" i="1"/>
  <c r="C25" i="1" s="1"/>
  <c r="A26" i="1" s="1"/>
  <c r="C26" i="1" s="1"/>
  <c r="J12" i="1" l="1"/>
  <c r="L12" i="1" s="1"/>
  <c r="K27" i="1"/>
  <c r="B27" i="1"/>
  <c r="M27" i="1"/>
  <c r="J27" i="1"/>
  <c r="F27" i="1"/>
  <c r="I27" i="1"/>
  <c r="D28" i="1"/>
  <c r="H27" i="1"/>
  <c r="L27" i="1" s="1"/>
  <c r="A27" i="1"/>
  <c r="C27" i="1" s="1"/>
  <c r="A28" i="1" s="1"/>
  <c r="C28" i="1" s="1"/>
  <c r="L13" i="1"/>
  <c r="D15" i="1"/>
  <c r="B14" i="1"/>
  <c r="I14" i="1"/>
  <c r="M14" i="1"/>
  <c r="K14" i="1"/>
  <c r="H14" i="1"/>
  <c r="J14" i="1" s="1"/>
  <c r="L14" i="1" s="1"/>
  <c r="I15" i="1" l="1"/>
  <c r="H15" i="1"/>
  <c r="J15" i="1" s="1"/>
  <c r="F15" i="1"/>
  <c r="D16" i="1"/>
  <c r="K15" i="1"/>
  <c r="B15" i="1"/>
  <c r="M15" i="1"/>
  <c r="H28" i="1"/>
  <c r="K28" i="1"/>
  <c r="J28" i="1"/>
  <c r="B28" i="1"/>
  <c r="L28" i="1"/>
  <c r="M28" i="1"/>
  <c r="I28" i="1"/>
  <c r="F28" i="1"/>
  <c r="D29" i="1"/>
  <c r="A15" i="1"/>
  <c r="C15" i="1" s="1"/>
  <c r="A16" i="1" s="1"/>
  <c r="C16" i="1" s="1"/>
  <c r="L15" i="1" l="1"/>
  <c r="I29" i="1"/>
  <c r="M29" i="1"/>
  <c r="K29" i="1"/>
  <c r="B29" i="1"/>
  <c r="H29" i="1"/>
  <c r="J29" i="1"/>
  <c r="L29" i="1"/>
  <c r="D30" i="1"/>
  <c r="F29" i="1"/>
  <c r="A29" i="1"/>
  <c r="C29" i="1" s="1"/>
  <c r="I16" i="1"/>
  <c r="M16" i="1"/>
  <c r="B16" i="1"/>
  <c r="J16" i="1"/>
  <c r="F16" i="1"/>
  <c r="K16" i="1"/>
  <c r="D17" i="1"/>
  <c r="A17" i="1" s="1"/>
  <c r="C17" i="1" s="1"/>
  <c r="H16" i="1"/>
  <c r="L16" i="1" s="1"/>
  <c r="B30" i="1" l="1"/>
  <c r="M30" i="1"/>
  <c r="I30" i="1"/>
  <c r="H30" i="1"/>
  <c r="F30" i="1"/>
  <c r="D31" i="1"/>
  <c r="K30" i="1"/>
  <c r="B17" i="1"/>
  <c r="H17" i="1"/>
  <c r="L17" i="1" s="1"/>
  <c r="J17" i="1"/>
  <c r="I17" i="1"/>
  <c r="K17" i="1"/>
  <c r="M17" i="1"/>
  <c r="F17" i="1"/>
  <c r="D18" i="1" s="1"/>
  <c r="A30" i="1"/>
  <c r="C30" i="1" s="1"/>
  <c r="A31" i="1" s="1"/>
  <c r="C31" i="1" s="1"/>
  <c r="M18" i="1" l="1"/>
  <c r="F18" i="1"/>
  <c r="H18" i="1"/>
  <c r="J18" i="1"/>
  <c r="B19" i="1" s="1"/>
  <c r="K18" i="1"/>
  <c r="L18" i="1"/>
  <c r="B20" i="1" s="1"/>
  <c r="B18" i="1"/>
  <c r="C18" i="1"/>
  <c r="I18" i="1"/>
  <c r="A18" i="1"/>
  <c r="J30" i="1"/>
  <c r="L30" i="1" s="1"/>
  <c r="I31" i="1"/>
  <c r="H31" i="1"/>
  <c r="L31" i="1" s="1"/>
  <c r="M31" i="1"/>
  <c r="J31" i="1"/>
  <c r="F31" i="1"/>
  <c r="B31" i="1"/>
  <c r="K31" i="1"/>
  <c r="D32" i="1"/>
  <c r="B32" i="1" l="1"/>
  <c r="I32" i="1"/>
  <c r="D33" i="1"/>
  <c r="F32" i="1"/>
  <c r="H32" i="1"/>
  <c r="J32" i="1" s="1"/>
  <c r="M32" i="1"/>
  <c r="K32" i="1"/>
  <c r="A32" i="1"/>
  <c r="C32" i="1" s="1"/>
  <c r="A33" i="1" l="1"/>
  <c r="C33" i="1" s="1"/>
  <c r="L32" i="1"/>
  <c r="M33" i="1"/>
  <c r="H33" i="1"/>
  <c r="L33" i="1" s="1"/>
  <c r="B33" i="1"/>
  <c r="J33" i="1"/>
  <c r="I33" i="1"/>
  <c r="K33" i="1"/>
  <c r="D34" i="1"/>
  <c r="F33" i="1"/>
  <c r="M34" i="1" l="1"/>
  <c r="D35" i="1"/>
  <c r="H34" i="1"/>
  <c r="L34" i="1" s="1"/>
  <c r="J34" i="1"/>
  <c r="I34" i="1"/>
  <c r="K34" i="1"/>
  <c r="B34" i="1"/>
  <c r="F34" i="1"/>
  <c r="A34" i="1"/>
  <c r="C34" i="1" s="1"/>
  <c r="A35" i="1" s="1"/>
  <c r="C35" i="1" s="1"/>
  <c r="M35" i="1" l="1"/>
  <c r="H35" i="1"/>
  <c r="J35" i="1" s="1"/>
  <c r="B35" i="1"/>
  <c r="I35" i="1"/>
  <c r="F35" i="1"/>
  <c r="D36" i="1"/>
  <c r="A36" i="1" s="1"/>
  <c r="C36" i="1" s="1"/>
  <c r="K35" i="1"/>
  <c r="L35" i="1" l="1"/>
  <c r="D37" i="1"/>
  <c r="B36" i="1"/>
  <c r="K36" i="1"/>
  <c r="I36" i="1"/>
  <c r="M36" i="1"/>
  <c r="H36" i="1"/>
  <c r="F36" i="1"/>
  <c r="J36" i="1"/>
  <c r="L36" i="1" s="1"/>
  <c r="I37" i="1" l="1"/>
  <c r="H37" i="1"/>
  <c r="D38" i="1"/>
  <c r="J37" i="1"/>
  <c r="L37" i="1" s="1"/>
  <c r="F37" i="1"/>
  <c r="K37" i="1"/>
  <c r="B37" i="1"/>
  <c r="M37" i="1"/>
  <c r="A37" i="1"/>
  <c r="C37" i="1" s="1"/>
  <c r="A38" i="1" s="1"/>
  <c r="C38" i="1" s="1"/>
  <c r="H38" i="1" l="1"/>
  <c r="J38" i="1" s="1"/>
  <c r="F38" i="1"/>
  <c r="D39" i="1"/>
  <c r="K38" i="1"/>
  <c r="I38" i="1"/>
  <c r="B38" i="1"/>
  <c r="M38" i="1"/>
  <c r="F39" i="1" l="1"/>
  <c r="D40" i="1" s="1"/>
  <c r="K39" i="1"/>
  <c r="I39" i="1"/>
  <c r="H39" i="1"/>
  <c r="B39" i="1"/>
  <c r="M39" i="1"/>
  <c r="L38" i="1"/>
  <c r="A39" i="1"/>
  <c r="C39" i="1" s="1"/>
  <c r="F40" i="1" l="1"/>
  <c r="M40" i="1"/>
  <c r="H40" i="1"/>
  <c r="L40" i="1" s="1"/>
  <c r="I40" i="1"/>
  <c r="J40" i="1"/>
  <c r="D41" i="1"/>
  <c r="K40" i="1"/>
  <c r="B40" i="1"/>
  <c r="A40" i="1"/>
  <c r="C40" i="1" s="1"/>
  <c r="A41" i="1" s="1"/>
  <c r="C41" i="1" s="1"/>
  <c r="J39" i="1"/>
  <c r="L39" i="1" s="1"/>
  <c r="M41" i="1" l="1"/>
  <c r="K41" i="1"/>
  <c r="H41" i="1"/>
  <c r="J41" i="1" s="1"/>
  <c r="L41" i="1" s="1"/>
  <c r="F41" i="1"/>
  <c r="D42" i="1" s="1"/>
  <c r="B41" i="1"/>
  <c r="I41" i="1"/>
  <c r="K42" i="1" l="1"/>
  <c r="I42" i="1"/>
  <c r="J42" i="1"/>
  <c r="B42" i="1"/>
  <c r="F42" i="1"/>
  <c r="D43" i="1" s="1"/>
  <c r="A42" i="1"/>
  <c r="H42" i="1"/>
  <c r="C42" i="1"/>
  <c r="L42" i="1"/>
  <c r="M42" i="1"/>
  <c r="J43" i="1" l="1"/>
  <c r="B44" i="1" s="1"/>
  <c r="I43" i="1"/>
  <c r="M43" i="1"/>
  <c r="A43" i="1"/>
  <c r="C43" i="1"/>
  <c r="K43" i="1"/>
  <c r="H43" i="1"/>
  <c r="L43" i="1"/>
  <c r="B45" i="1" s="1"/>
  <c r="F43" i="1"/>
  <c r="B43" i="1"/>
</calcChain>
</file>

<file path=xl/sharedStrings.xml><?xml version="1.0" encoding="utf-8"?>
<sst xmlns="http://schemas.openxmlformats.org/spreadsheetml/2006/main" count="70" uniqueCount="33">
  <si>
    <t>Aantal tabletten:</t>
  </si>
  <si>
    <t>van 1,5 mg</t>
  </si>
  <si>
    <t>van 0,5 mg</t>
  </si>
  <si>
    <t>mg</t>
  </si>
  <si>
    <t>mg/dag</t>
  </si>
  <si>
    <t>t/m</t>
  </si>
  <si>
    <t>dagen eraf )</t>
  </si>
  <si>
    <t xml:space="preserve">tabl a 1,5 mg en </t>
  </si>
  <si>
    <t>tabl a 0,5 mg)</t>
  </si>
  <si>
    <t xml:space="preserve">  mg per</t>
  </si>
  <si>
    <t>Cushing uiterlijk (j/n):</t>
  </si>
  <si>
    <t>Patient gebruikt reeds:</t>
  </si>
  <si>
    <t>Startdatum(dd-mm-jj):</t>
  </si>
  <si>
    <t>ivm eventuele onvoorziene omstandigheden.</t>
  </si>
  <si>
    <t>Schema 1 (per</t>
  </si>
  <si>
    <t>Schema 2       (</t>
  </si>
  <si>
    <t>mg (=</t>
  </si>
  <si>
    <t xml:space="preserve"> 's morgens</t>
  </si>
  <si>
    <t>dagen dosis halveren)</t>
  </si>
  <si>
    <t>weken dexa.</t>
  </si>
  <si>
    <t>Huidige dosis dexa:</t>
  </si>
  <si>
    <t xml:space="preserve">     Dexamethason afbouwschema</t>
  </si>
  <si>
    <t>Vaak is het aan te bevelen om meer tabletten uit te schrijven</t>
  </si>
  <si>
    <t>j</t>
  </si>
  <si>
    <t>oranje vakjes</t>
  </si>
  <si>
    <t>kunnen worden ingevuld! (dus ook die achter schema 1 en 2)</t>
  </si>
  <si>
    <t xml:space="preserve">                          Alle</t>
  </si>
  <si>
    <t>'s Morgens</t>
  </si>
  <si>
    <t>Copyright ©2021 All rights reserved</t>
  </si>
  <si>
    <t>Alle publicaties en uitingen van Erasmus MC zijn beschermd door auteursrecht en andere intellectuele</t>
  </si>
  <si>
    <t>eigendomsrechten. Behalve voor persoonlijk en niet commercieel gebruik, mag niets uit deze publicaties</t>
  </si>
  <si>
    <t>en uitingen op welke manier dan ook verveelvoudigd, gekopieerd of op een andere manier openbaar worden</t>
  </si>
  <si>
    <t>gemaakt, zonder dat Erasmus MC daar vooraf schriftelijke toestemming voor heeft gegeven.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</si>
</sst>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rgb="FFFFFFCC"/>
      <name val="Arial"/>
      <family val="2"/>
    </font>
    <font>
      <b/>
      <sz val="10"/>
      <color rgb="FFFFFF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2" borderId="2" xfId="0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Border="1"/>
    <xf numFmtId="0" fontId="0" fillId="3" borderId="0" xfId="0" applyFill="1"/>
    <xf numFmtId="0" fontId="5" fillId="3" borderId="0" xfId="0" applyFont="1" applyFill="1"/>
    <xf numFmtId="0" fontId="1" fillId="3" borderId="0" xfId="0" applyFont="1" applyFill="1" applyBorder="1"/>
    <xf numFmtId="0" fontId="0" fillId="3" borderId="0" xfId="0" applyFill="1" applyBorder="1"/>
    <xf numFmtId="0" fontId="0" fillId="3" borderId="0" xfId="0" quotePrefix="1" applyFill="1"/>
    <xf numFmtId="0" fontId="1" fillId="3" borderId="0" xfId="0" applyNumberFormat="1" applyFont="1" applyFill="1" applyBorder="1"/>
    <xf numFmtId="0" fontId="6" fillId="3" borderId="0" xfId="0" applyFont="1" applyFill="1" applyBorder="1"/>
    <xf numFmtId="165" fontId="0" fillId="3" borderId="0" xfId="0" applyNumberFormat="1" applyFill="1" applyBorder="1"/>
    <xf numFmtId="0" fontId="3" fillId="3" borderId="0" xfId="0" applyFont="1" applyFill="1" applyBorder="1"/>
    <xf numFmtId="0" fontId="7" fillId="2" borderId="1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3" xfId="0" applyBorder="1"/>
    <xf numFmtId="164" fontId="4" fillId="2" borderId="3" xfId="0" applyNumberFormat="1" applyFont="1" applyFill="1" applyBorder="1"/>
    <xf numFmtId="164" fontId="4" fillId="2" borderId="2" xfId="0" applyNumberFormat="1" applyFont="1" applyFill="1" applyBorder="1"/>
    <xf numFmtId="0" fontId="8" fillId="2" borderId="1" xfId="0" applyFont="1" applyFill="1" applyBorder="1"/>
    <xf numFmtId="0" fontId="0" fillId="2" borderId="6" xfId="0" applyFill="1" applyBorder="1"/>
    <xf numFmtId="0" fontId="4" fillId="4" borderId="0" xfId="0" applyFont="1" applyFill="1"/>
    <xf numFmtId="0" fontId="4" fillId="4" borderId="0" xfId="0" applyFont="1" applyFill="1" applyBorder="1"/>
    <xf numFmtId="0" fontId="1" fillId="4" borderId="0" xfId="0" applyFont="1" applyFill="1" applyBorder="1"/>
    <xf numFmtId="0" fontId="4" fillId="3" borderId="0" xfId="0" applyFont="1" applyFill="1"/>
    <xf numFmtId="0" fontId="4" fillId="3" borderId="0" xfId="0" applyFont="1" applyFill="1" applyBorder="1"/>
    <xf numFmtId="0" fontId="1" fillId="5" borderId="7" xfId="0" applyNumberFormat="1" applyFont="1" applyFill="1" applyBorder="1" applyProtection="1">
      <protection locked="0"/>
    </xf>
    <xf numFmtId="164" fontId="1" fillId="5" borderId="7" xfId="0" applyNumberFormat="1" applyFont="1" applyFill="1" applyBorder="1" applyProtection="1">
      <protection locked="0"/>
    </xf>
    <xf numFmtId="0" fontId="1" fillId="5" borderId="7" xfId="0" applyFont="1" applyFill="1" applyBorder="1" applyAlignment="1" applyProtection="1">
      <alignment horizontal="right"/>
      <protection locked="0"/>
    </xf>
    <xf numFmtId="0" fontId="4" fillId="5" borderId="7" xfId="0" applyFont="1" applyFill="1" applyBorder="1" applyProtection="1">
      <protection locked="0"/>
    </xf>
    <xf numFmtId="0" fontId="4" fillId="5" borderId="7" xfId="0" applyNumberFormat="1" applyFont="1" applyFill="1" applyBorder="1" applyProtection="1">
      <protection locked="0"/>
    </xf>
    <xf numFmtId="0" fontId="4" fillId="5" borderId="3" xfId="0" applyFont="1" applyFill="1" applyBorder="1"/>
    <xf numFmtId="0" fontId="0" fillId="5" borderId="2" xfId="0" applyFill="1" applyBorder="1"/>
    <xf numFmtId="0" fontId="5" fillId="2" borderId="2" xfId="0" applyFont="1" applyFill="1" applyBorder="1"/>
    <xf numFmtId="0" fontId="0" fillId="6" borderId="0" xfId="0" applyFill="1"/>
    <xf numFmtId="0" fontId="10" fillId="6" borderId="0" xfId="0" applyFont="1" applyFill="1" applyBorder="1"/>
    <xf numFmtId="0" fontId="10" fillId="6" borderId="0" xfId="0" quotePrefix="1" applyFont="1" applyFill="1" applyBorder="1"/>
    <xf numFmtId="0" fontId="11" fillId="6" borderId="0" xfId="0" quotePrefix="1" applyFont="1" applyFill="1" applyBorder="1"/>
    <xf numFmtId="0" fontId="9" fillId="2" borderId="6" xfId="0" quotePrefix="1" applyFont="1" applyFill="1" applyBorder="1"/>
    <xf numFmtId="0" fontId="8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55</xdr:row>
      <xdr:rowOff>123825</xdr:rowOff>
    </xdr:from>
    <xdr:to>
      <xdr:col>5</xdr:col>
      <xdr:colOff>285750</xdr:colOff>
      <xdr:row>64</xdr:row>
      <xdr:rowOff>142875</xdr:rowOff>
    </xdr:to>
    <xdr:pic>
      <xdr:nvPicPr>
        <xdr:cNvPr id="1035" name="Picture 2" descr="D:\My Documents\My Pictures\Dexamethaso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296400"/>
          <a:ext cx="19050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61</xdr:row>
      <xdr:rowOff>104775</xdr:rowOff>
    </xdr:from>
    <xdr:to>
      <xdr:col>5</xdr:col>
      <xdr:colOff>276225</xdr:colOff>
      <xdr:row>64</xdr:row>
      <xdr:rowOff>151260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0248900"/>
          <a:ext cx="428625" cy="532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4"/>
  <sheetViews>
    <sheetView tabSelected="1" zoomScaleNormal="100" workbookViewId="0">
      <selection activeCell="B22" sqref="B22"/>
    </sheetView>
  </sheetViews>
  <sheetFormatPr defaultRowHeight="12.75" x14ac:dyDescent="0.2"/>
  <cols>
    <col min="1" max="1" width="15.140625" customWidth="1"/>
    <col min="2" max="2" width="3.85546875" customWidth="1"/>
    <col min="3" max="3" width="8.28515625" customWidth="1"/>
    <col min="4" max="4" width="4.85546875" customWidth="1"/>
    <col min="5" max="5" width="3.5703125" customWidth="1"/>
    <col min="6" max="6" width="5" customWidth="1"/>
    <col min="7" max="7" width="5.5703125" customWidth="1"/>
    <col min="8" max="8" width="5" customWidth="1"/>
    <col min="9" max="9" width="5.140625" customWidth="1"/>
    <col min="10" max="10" width="3.140625" customWidth="1"/>
    <col min="11" max="11" width="13.85546875" style="1" customWidth="1"/>
    <col min="12" max="12" width="1.85546875" customWidth="1"/>
    <col min="13" max="13" width="3.5703125" customWidth="1"/>
    <col min="14" max="14" width="9" customWidth="1"/>
    <col min="15" max="15" width="4.7109375" customWidth="1"/>
    <col min="16" max="16" width="5.140625" customWidth="1"/>
    <col min="17" max="17" width="2.7109375" customWidth="1"/>
    <col min="18" max="18" width="14.140625" customWidth="1"/>
    <col min="19" max="19" width="1.7109375" customWidth="1"/>
    <col min="20" max="20" width="7" customWidth="1"/>
    <col min="21" max="21" width="5.85546875" customWidth="1"/>
    <col min="22" max="22" width="12" customWidth="1"/>
    <col min="23" max="23" width="12.5703125" customWidth="1"/>
    <col min="24" max="24" width="9.7109375" customWidth="1"/>
  </cols>
  <sheetData>
    <row r="1" spans="1:5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12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x14ac:dyDescent="0.2">
      <c r="A2" s="29" t="s">
        <v>26</v>
      </c>
      <c r="B2" s="9"/>
      <c r="C2" s="36" t="s">
        <v>24</v>
      </c>
      <c r="D2" s="37"/>
      <c r="E2" s="29" t="s">
        <v>25</v>
      </c>
      <c r="F2" s="9"/>
      <c r="G2" s="9"/>
      <c r="H2" s="9"/>
      <c r="I2" s="9"/>
      <c r="J2" s="9"/>
      <c r="K2" s="12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:51" ht="15" x14ac:dyDescent="0.2">
      <c r="A4" s="28" t="s">
        <v>20</v>
      </c>
      <c r="B4" s="28"/>
      <c r="C4" s="31">
        <v>16</v>
      </c>
      <c r="D4" s="28" t="s">
        <v>4</v>
      </c>
      <c r="E4" s="28"/>
      <c r="F4" s="11"/>
      <c r="G4" s="6"/>
      <c r="H4" s="7"/>
      <c r="I4" s="7"/>
      <c r="J4" s="7"/>
      <c r="K4" s="8"/>
      <c r="L4" s="7"/>
      <c r="M4" s="7"/>
      <c r="N4" s="7"/>
      <c r="O4" s="7"/>
      <c r="P4" s="7"/>
      <c r="Q4" s="7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5" x14ac:dyDescent="0.2">
      <c r="A5" s="28" t="s">
        <v>12</v>
      </c>
      <c r="B5" s="28"/>
      <c r="C5" s="32">
        <f ca="1">TODAY()</f>
        <v>44574</v>
      </c>
      <c r="D5" s="11"/>
      <c r="E5" s="11"/>
      <c r="F5" s="11"/>
      <c r="G5" s="6"/>
      <c r="H5" s="7"/>
      <c r="I5" s="7"/>
      <c r="J5" s="7"/>
      <c r="K5" s="8"/>
      <c r="L5" s="7"/>
      <c r="M5" s="7"/>
      <c r="N5" s="7"/>
      <c r="O5" s="7"/>
      <c r="P5" s="7"/>
      <c r="Q5" s="7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x14ac:dyDescent="0.2">
      <c r="A6" s="28" t="s">
        <v>10</v>
      </c>
      <c r="B6" s="28"/>
      <c r="C6" s="33" t="s">
        <v>23</v>
      </c>
      <c r="D6" s="11"/>
      <c r="E6" s="11"/>
      <c r="F6" s="11"/>
      <c r="G6" s="6"/>
      <c r="H6" s="29" t="str">
        <f>IF((C6="j")+(C7&gt;2),"NB.","")</f>
        <v>NB.</v>
      </c>
      <c r="I6" s="29" t="str">
        <f>IF((C6="j")+(C7&gt;2),"bij een cushing uiterlijk en/of &gt;3 weken dexa gebruik is er kans op bijnierinsuff.","")</f>
        <v>bij een cushing uiterlijk en/of &gt;3 weken dexa gebruik is er kans op bijnierinsuff.</v>
      </c>
      <c r="J6" s="29"/>
      <c r="K6" s="30"/>
      <c r="L6" s="29"/>
      <c r="M6" s="29"/>
      <c r="N6" s="29"/>
      <c r="O6" s="29"/>
      <c r="P6" s="29"/>
      <c r="Q6" s="29"/>
      <c r="R6" s="29"/>
      <c r="S6" s="29"/>
      <c r="T6" s="2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x14ac:dyDescent="0.2">
      <c r="A7" s="28" t="s">
        <v>11</v>
      </c>
      <c r="B7" s="28"/>
      <c r="C7" s="33">
        <v>3</v>
      </c>
      <c r="D7" s="28" t="s">
        <v>19</v>
      </c>
      <c r="E7" s="28"/>
      <c r="F7" s="28"/>
      <c r="G7" s="11"/>
      <c r="H7" s="29"/>
      <c r="I7" s="29" t="str">
        <f>IF((C6="j")+(C7&gt;2),"en wordt aan het eind van het schema nog 14 dagen dexa 0,5 om de dag gegeven.","")</f>
        <v>en wordt aan het eind van het schema nog 14 dagen dexa 0,5 om de dag gegeven.</v>
      </c>
      <c r="J7" s="29"/>
      <c r="K7" s="30"/>
      <c r="L7" s="29"/>
      <c r="M7" s="29"/>
      <c r="N7" s="29"/>
      <c r="O7" s="29"/>
      <c r="P7" s="29"/>
      <c r="Q7" s="29"/>
      <c r="R7" s="29"/>
      <c r="S7" s="29"/>
      <c r="T7" s="2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x14ac:dyDescent="0.2">
      <c r="A8" s="10"/>
      <c r="B8" s="10"/>
      <c r="C8" s="10"/>
      <c r="D8" s="10"/>
      <c r="E8" s="10"/>
      <c r="F8" s="10"/>
      <c r="G8" s="10"/>
      <c r="H8" s="6"/>
      <c r="I8" s="6"/>
      <c r="J8" s="9"/>
      <c r="K8" s="12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x14ac:dyDescent="0.2">
      <c r="A9" s="26" t="s">
        <v>14</v>
      </c>
      <c r="B9" s="34">
        <v>1</v>
      </c>
      <c r="C9" s="26" t="s">
        <v>18</v>
      </c>
      <c r="D9" s="26"/>
      <c r="E9" s="26"/>
      <c r="F9" s="26"/>
      <c r="G9" s="10"/>
      <c r="H9" s="9"/>
      <c r="I9" s="13"/>
      <c r="J9" s="9"/>
      <c r="K9" s="12"/>
      <c r="L9" s="9"/>
      <c r="M9" s="9"/>
      <c r="N9" s="9"/>
      <c r="O9" s="9"/>
      <c r="P9" s="13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8" x14ac:dyDescent="0.25">
      <c r="A10" s="44" t="s">
        <v>21</v>
      </c>
      <c r="B10" s="5"/>
      <c r="C10" s="18"/>
      <c r="D10" s="18"/>
      <c r="E10" s="18"/>
      <c r="F10" s="24"/>
      <c r="G10" s="38"/>
      <c r="H10" s="40"/>
      <c r="I10" s="41"/>
      <c r="J10" s="40"/>
      <c r="K10" s="40"/>
      <c r="L10" s="40"/>
      <c r="M10" s="40"/>
      <c r="N10" s="4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51" ht="14.25" x14ac:dyDescent="0.2">
      <c r="A11" s="21"/>
      <c r="B11" s="2"/>
      <c r="C11" s="3"/>
      <c r="D11" s="43" t="s">
        <v>27</v>
      </c>
      <c r="E11" s="19"/>
      <c r="F11" s="19"/>
      <c r="G11" s="20"/>
      <c r="H11" s="42" t="s">
        <v>17</v>
      </c>
      <c r="I11" s="40"/>
      <c r="J11" s="40"/>
      <c r="K11" s="40"/>
      <c r="L11" s="40"/>
      <c r="M11" s="40"/>
      <c r="N11" s="4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51" x14ac:dyDescent="0.2">
      <c r="A12" s="22">
        <f ca="1">C5</f>
        <v>44574</v>
      </c>
      <c r="B12" s="5" t="s">
        <v>5</v>
      </c>
      <c r="C12" s="23">
        <f ca="1">IF((D12&gt;0)*(F12=""),A12+B9-1,IF(F12="om de dag",A12+13,""))</f>
        <v>44574</v>
      </c>
      <c r="D12" s="4">
        <f>IF(C4&gt;1,ROUND(C4/2,0),0.5)</f>
        <v>8</v>
      </c>
      <c r="E12" s="5" t="s">
        <v>3</v>
      </c>
      <c r="F12" s="5"/>
      <c r="G12" s="3"/>
      <c r="H12" s="40">
        <f>D12</f>
        <v>8</v>
      </c>
      <c r="I12" s="40" t="s">
        <v>16</v>
      </c>
      <c r="J12" s="40">
        <f>IF(ROUND(H12/1.5-0.5,0)&gt;0,ROUND(H12/1.5-0.5,0),0)</f>
        <v>5</v>
      </c>
      <c r="K12" s="40" t="s">
        <v>7</v>
      </c>
      <c r="L12" s="40">
        <f>IF((H12-1.5*J12)/0.5&gt;0,(H12-1.5*J12)/0.5,0)</f>
        <v>1</v>
      </c>
      <c r="M12" s="40" t="s">
        <v>8</v>
      </c>
      <c r="N12" s="4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51" x14ac:dyDescent="0.2">
      <c r="A13" s="22">
        <f t="shared" ref="A13:A18" ca="1" si="0">IF(D13&gt;0,C12+1,"")</f>
        <v>44575</v>
      </c>
      <c r="B13" s="5" t="str">
        <f t="shared" ref="B13:B18" si="1">IF(D13&gt;0,"t/m","")</f>
        <v>t/m</v>
      </c>
      <c r="C13" s="23">
        <f ca="1">IF((D13&gt;0.5),A13+B9-1,IF((D13=0.5)*(B9&lt;7),A13+6,IF(D13=0.5,A13+B9-1,"")))</f>
        <v>44575</v>
      </c>
      <c r="D13" s="4">
        <f>IF(D12&gt;0.5,ROUND(D12,0)/2,IF((D12=0.5)*(H6="NB.")*(F12=""),0.5,0))</f>
        <v>4</v>
      </c>
      <c r="E13" s="5" t="s">
        <v>3</v>
      </c>
      <c r="F13" s="5" t="str">
        <f>IF((H6="NB.")*(D13=0.5)*(D12=0.5)*(D11&lt;&gt;0.5),"om de dag","")</f>
        <v/>
      </c>
      <c r="G13" s="3"/>
      <c r="H13" s="40">
        <f t="shared" ref="H13:H18" si="2">IF(D13&gt;0,D13,"")</f>
        <v>4</v>
      </c>
      <c r="I13" s="40" t="str">
        <f t="shared" ref="I13:I18" si="3">IF(D13&gt;0,"mg (=","")</f>
        <v>mg (=</v>
      </c>
      <c r="J13" s="40">
        <f t="shared" ref="J13:J18" si="4">IF(D13&gt;0,IF(ROUND(H13/1.5-0.5,0)&gt;0,ROUND(H13/1.5-0.5,0),0),"")</f>
        <v>2</v>
      </c>
      <c r="K13" s="40" t="str">
        <f t="shared" ref="K13:K18" si="5">IF(D13&gt;0,"tabl a 1,5 mg en","")</f>
        <v>tabl a 1,5 mg en</v>
      </c>
      <c r="L13" s="40">
        <f t="shared" ref="L13:L18" si="6">IF(D13&gt;0,IF((H13-1.5*J13)/0.5&gt;0,(H13-1.5*J13)/0.5,0),"")</f>
        <v>2</v>
      </c>
      <c r="M13" s="40" t="str">
        <f t="shared" ref="M13:M18" si="7">IF(D13&gt;0,"tabl a 0,5 mg)","")</f>
        <v>tabl a 0,5 mg)</v>
      </c>
      <c r="N13" s="40"/>
      <c r="O13" s="9"/>
      <c r="P13" s="9"/>
      <c r="Q13" s="9"/>
      <c r="R13" s="3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51" x14ac:dyDescent="0.2">
      <c r="A14" s="22">
        <f t="shared" ca="1" si="0"/>
        <v>44576</v>
      </c>
      <c r="B14" s="5" t="str">
        <f t="shared" si="1"/>
        <v>t/m</v>
      </c>
      <c r="C14" s="23">
        <f ca="1">IF((D14&gt;0.5),A14+B9-1,IF((D14=0.5)*(B9&lt;7),A14+6,IF(D14=0.5,A14+B9-1,"")))</f>
        <v>44576</v>
      </c>
      <c r="D14" s="4">
        <f>IF(D13&gt;0.5,ROUND(D13,0)/2,IF((D13=0.5)*(H6="NB.")*(F13=""),0.5,0))</f>
        <v>2</v>
      </c>
      <c r="E14" s="5" t="s">
        <v>3</v>
      </c>
      <c r="F14" s="5" t="str">
        <f>IF((H6="NB.")*(D14=0.5)*(D13=0.5)*(D12&lt;&gt;0.5),"om de dag","")</f>
        <v/>
      </c>
      <c r="G14" s="3"/>
      <c r="H14" s="40">
        <f t="shared" si="2"/>
        <v>2</v>
      </c>
      <c r="I14" s="40" t="str">
        <f t="shared" si="3"/>
        <v>mg (=</v>
      </c>
      <c r="J14" s="40">
        <f t="shared" si="4"/>
        <v>1</v>
      </c>
      <c r="K14" s="40" t="str">
        <f t="shared" si="5"/>
        <v>tabl a 1,5 mg en</v>
      </c>
      <c r="L14" s="40">
        <f t="shared" si="6"/>
        <v>1</v>
      </c>
      <c r="M14" s="40" t="str">
        <f t="shared" si="7"/>
        <v>tabl a 0,5 mg)</v>
      </c>
      <c r="N14" s="4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51" x14ac:dyDescent="0.2">
      <c r="A15" s="22">
        <f t="shared" ca="1" si="0"/>
        <v>44577</v>
      </c>
      <c r="B15" s="5" t="str">
        <f t="shared" si="1"/>
        <v>t/m</v>
      </c>
      <c r="C15" s="23">
        <f ca="1">IF((D15&gt;0.5),A15+B9-1,IF((D15=0.5)*(B9&lt;7),A15+6,IF(D15=0.5,A15+B9-1,"")))</f>
        <v>44577</v>
      </c>
      <c r="D15" s="4">
        <f>IF(D14&gt;0.5,ROUND(D14,0)/2,IF((D14=0.5)*(H6="NB.")*(F14=""),0.5,0))</f>
        <v>1</v>
      </c>
      <c r="E15" s="5" t="s">
        <v>3</v>
      </c>
      <c r="F15" s="5" t="str">
        <f>IF((H6="NB.")*(D15=0.5)*(D14=0.5)*(D13&lt;&gt;0.5),"om de dag","")</f>
        <v/>
      </c>
      <c r="G15" s="3"/>
      <c r="H15" s="40">
        <f t="shared" si="2"/>
        <v>1</v>
      </c>
      <c r="I15" s="40" t="str">
        <f t="shared" si="3"/>
        <v>mg (=</v>
      </c>
      <c r="J15" s="40">
        <f t="shared" si="4"/>
        <v>0</v>
      </c>
      <c r="K15" s="40" t="str">
        <f t="shared" si="5"/>
        <v>tabl a 1,5 mg en</v>
      </c>
      <c r="L15" s="40">
        <f t="shared" si="6"/>
        <v>2</v>
      </c>
      <c r="M15" s="40" t="str">
        <f t="shared" si="7"/>
        <v>tabl a 0,5 mg)</v>
      </c>
      <c r="N15" s="4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51" x14ac:dyDescent="0.2">
      <c r="A16" s="22">
        <f t="shared" ca="1" si="0"/>
        <v>44578</v>
      </c>
      <c r="B16" s="5" t="str">
        <f t="shared" si="1"/>
        <v>t/m</v>
      </c>
      <c r="C16" s="23">
        <f ca="1">IF((D16&gt;0.5),A16+B9-1,IF((D16=0.5)*(B9&lt;7),A16+6,IF(D16=0.5,A16+B9-1,"")))</f>
        <v>44584</v>
      </c>
      <c r="D16" s="4">
        <f>IF(D15&gt;0.5,ROUND(D15,0)/2,IF((D15=0.5)*(H6="NB.")*(F15=""),0.5,0))</f>
        <v>0.5</v>
      </c>
      <c r="E16" s="5" t="s">
        <v>3</v>
      </c>
      <c r="F16" s="5" t="str">
        <f>IF((H6="NB.")*(D16=0.5)*(D15=0.5)*(D14&lt;&gt;0.5),"om de dag","")</f>
        <v/>
      </c>
      <c r="G16" s="3"/>
      <c r="H16" s="40">
        <f t="shared" si="2"/>
        <v>0.5</v>
      </c>
      <c r="I16" s="40" t="str">
        <f t="shared" si="3"/>
        <v>mg (=</v>
      </c>
      <c r="J16" s="40">
        <f t="shared" si="4"/>
        <v>0</v>
      </c>
      <c r="K16" s="40" t="str">
        <f t="shared" si="5"/>
        <v>tabl a 1,5 mg en</v>
      </c>
      <c r="L16" s="40">
        <f t="shared" si="6"/>
        <v>1</v>
      </c>
      <c r="M16" s="40" t="str">
        <f t="shared" si="7"/>
        <v>tabl a 0,5 mg)</v>
      </c>
      <c r="N16" s="4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51" x14ac:dyDescent="0.2">
      <c r="A17" s="22">
        <f t="shared" ca="1" si="0"/>
        <v>44585</v>
      </c>
      <c r="B17" s="5" t="str">
        <f t="shared" si="1"/>
        <v>t/m</v>
      </c>
      <c r="C17" s="23">
        <f ca="1">IF((D17&gt;0.5),A17+B9-1,IF((D17=0.5)*(B9&lt;7),A17+6,IF(D17=0.5,A17+B9-1,"")))</f>
        <v>44591</v>
      </c>
      <c r="D17" s="4">
        <f>IF(D16&gt;0.5,ROUND(D16,0)/2,IF((D16=0.5)*(H6="NB.")*(F16=""),0.5,0))</f>
        <v>0.5</v>
      </c>
      <c r="E17" s="5" t="s">
        <v>3</v>
      </c>
      <c r="F17" s="5" t="str">
        <f>IF((H6="NB.")*(D17=0.5)*(D16=0.5)*(D15&lt;&gt;0.5),"om de dag","")</f>
        <v>om de dag</v>
      </c>
      <c r="G17" s="3"/>
      <c r="H17" s="40">
        <f t="shared" si="2"/>
        <v>0.5</v>
      </c>
      <c r="I17" s="40" t="str">
        <f t="shared" si="3"/>
        <v>mg (=</v>
      </c>
      <c r="J17" s="40">
        <f t="shared" si="4"/>
        <v>0</v>
      </c>
      <c r="K17" s="40" t="str">
        <f t="shared" si="5"/>
        <v>tabl a 1,5 mg en</v>
      </c>
      <c r="L17" s="40">
        <f t="shared" si="6"/>
        <v>1</v>
      </c>
      <c r="M17" s="40" t="str">
        <f t="shared" si="7"/>
        <v>tabl a 0,5 mg)</v>
      </c>
      <c r="N17" s="40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51" x14ac:dyDescent="0.2">
      <c r="A18" s="22" t="str">
        <f t="shared" si="0"/>
        <v/>
      </c>
      <c r="B18" s="5" t="str">
        <f t="shared" si="1"/>
        <v/>
      </c>
      <c r="C18" s="23" t="str">
        <f>IF((D18&gt;0.5),A18+B9-1,IF((D18=0.5)*(B9&lt;7),A18+6,IF(D18=0.5,A18+B9-1,"")))</f>
        <v/>
      </c>
      <c r="D18" s="4">
        <f>IF(D17&gt;0.5,ROUND(D17,0)/2,IF((D17=0.5)*(H6="NB.")*(F17=""),0.5,0))</f>
        <v>0</v>
      </c>
      <c r="E18" s="5" t="s">
        <v>3</v>
      </c>
      <c r="F18" s="5" t="str">
        <f>IF((H6="NB.")*(D18=0.5)*(D17=0.5)*(D16&lt;&gt;0.5),"om de dag","")</f>
        <v/>
      </c>
      <c r="G18" s="3"/>
      <c r="H18" s="40" t="str">
        <f t="shared" si="2"/>
        <v/>
      </c>
      <c r="I18" s="40" t="str">
        <f t="shared" si="3"/>
        <v/>
      </c>
      <c r="J18" s="40" t="str">
        <f t="shared" si="4"/>
        <v/>
      </c>
      <c r="K18" s="40" t="str">
        <f t="shared" si="5"/>
        <v/>
      </c>
      <c r="L18" s="40" t="str">
        <f t="shared" si="6"/>
        <v/>
      </c>
      <c r="M18" s="40" t="str">
        <f t="shared" si="7"/>
        <v/>
      </c>
      <c r="N18" s="4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51" x14ac:dyDescent="0.2">
      <c r="A19" s="11" t="s">
        <v>0</v>
      </c>
      <c r="B19" s="14">
        <f>SUM(J12:J18)*B9</f>
        <v>8</v>
      </c>
      <c r="C19" s="11" t="s">
        <v>1</v>
      </c>
      <c r="D19" s="11"/>
      <c r="E19" s="11" t="s">
        <v>22</v>
      </c>
      <c r="F19" s="11"/>
      <c r="G19" s="11"/>
      <c r="H19" s="11"/>
      <c r="I19" s="11"/>
      <c r="J19" s="11"/>
      <c r="K19" s="11"/>
      <c r="L19" s="11"/>
      <c r="M19" s="11"/>
      <c r="N19" s="12"/>
      <c r="O19" s="12"/>
      <c r="P19" s="12"/>
      <c r="Q19" s="12"/>
      <c r="R19" s="12"/>
      <c r="S19" s="12"/>
      <c r="T19" s="12"/>
      <c r="U19" s="12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x14ac:dyDescent="0.2">
      <c r="A20" s="11"/>
      <c r="B20" s="11">
        <f>IF(H6="",SUM(L12:L18)*B9,SUM(L12:L18)*B9+12)</f>
        <v>20</v>
      </c>
      <c r="C20" s="11" t="s">
        <v>2</v>
      </c>
      <c r="D20" s="11"/>
      <c r="E20" s="11" t="s">
        <v>13</v>
      </c>
      <c r="F20" s="11"/>
      <c r="G20" s="11"/>
      <c r="H20" s="11"/>
      <c r="I20" s="11"/>
      <c r="J20" s="11"/>
      <c r="K20" s="11"/>
      <c r="L20" s="11"/>
      <c r="M20" s="11"/>
      <c r="N20" s="12"/>
      <c r="O20" s="12"/>
      <c r="P20" s="12"/>
      <c r="Q20" s="12"/>
      <c r="R20" s="12"/>
      <c r="S20" s="12"/>
      <c r="T20" s="12"/>
      <c r="U20" s="12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5.75" x14ac:dyDescent="0.25">
      <c r="A22" s="27" t="s">
        <v>15</v>
      </c>
      <c r="B22" s="35">
        <v>1</v>
      </c>
      <c r="C22" s="27" t="s">
        <v>9</v>
      </c>
      <c r="D22" s="34">
        <v>7</v>
      </c>
      <c r="E22" s="27" t="s">
        <v>6</v>
      </c>
      <c r="F22" s="27"/>
      <c r="G22" s="27"/>
      <c r="H22" s="15"/>
      <c r="I22" s="16"/>
      <c r="J22" s="17"/>
      <c r="K22" s="17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8" x14ac:dyDescent="0.25">
      <c r="A23" s="24" t="s">
        <v>21</v>
      </c>
      <c r="B23" s="5"/>
      <c r="C23" s="18"/>
      <c r="D23" s="18"/>
      <c r="E23" s="18"/>
      <c r="F23" s="24"/>
      <c r="G23" s="38"/>
      <c r="H23" s="40"/>
      <c r="I23" s="41"/>
      <c r="J23" s="40"/>
      <c r="K23" s="40"/>
      <c r="L23" s="40"/>
      <c r="M23" s="40"/>
      <c r="N23" s="40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51" ht="14.25" x14ac:dyDescent="0.2">
      <c r="A24" s="25"/>
      <c r="B24" s="19"/>
      <c r="C24" s="20"/>
      <c r="D24" s="43" t="s">
        <v>27</v>
      </c>
      <c r="E24" s="19"/>
      <c r="F24" s="19"/>
      <c r="G24" s="20"/>
      <c r="H24" s="42" t="s">
        <v>17</v>
      </c>
      <c r="I24" s="40"/>
      <c r="J24" s="40"/>
      <c r="K24" s="40"/>
      <c r="L24" s="40"/>
      <c r="M24" s="40"/>
      <c r="N24" s="40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51" x14ac:dyDescent="0.2">
      <c r="A25" s="22">
        <f ca="1">C5</f>
        <v>44574</v>
      </c>
      <c r="B25" s="5" t="s">
        <v>5</v>
      </c>
      <c r="C25" s="23">
        <f ca="1">IF((D25&gt;0)*(F25=""),A25+D22-1,IF(F25="om de dag",A25+13,""))</f>
        <v>44580</v>
      </c>
      <c r="D25" s="4">
        <f>IF(C4-B22&gt;0,ROUND((C4-B22)*2,0)/2,0.5)</f>
        <v>15</v>
      </c>
      <c r="E25" s="5" t="s">
        <v>3</v>
      </c>
      <c r="F25" s="5"/>
      <c r="G25" s="3"/>
      <c r="H25" s="40">
        <f>D25</f>
        <v>15</v>
      </c>
      <c r="I25" s="40" t="s">
        <v>16</v>
      </c>
      <c r="J25" s="40">
        <f>IF(ROUND(H25/1.5-0.5,0)&gt;0,ROUND(H25/1.5-0.5,0),0)</f>
        <v>10</v>
      </c>
      <c r="K25" s="40" t="s">
        <v>7</v>
      </c>
      <c r="L25" s="40">
        <f>IF((H25-1.5*J25)/0.5&gt;0,(H25-1.5*J25)/0.5,0)</f>
        <v>0</v>
      </c>
      <c r="M25" s="40" t="s">
        <v>8</v>
      </c>
      <c r="N25" s="40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51" x14ac:dyDescent="0.2">
      <c r="A26" s="22">
        <f t="shared" ref="A26:A31" ca="1" si="8">IF(D26&gt;0,C25+1,"")</f>
        <v>44581</v>
      </c>
      <c r="B26" s="5" t="str">
        <f t="shared" ref="B26:B31" si="9">IF(D26&gt;0,"t/m","")</f>
        <v>t/m</v>
      </c>
      <c r="C26" s="23">
        <f ca="1">IF((D26&gt;0.5),A26+D22-1,IF((D26=0.5)*(D22&lt;7),A26+6,IF(D26=0.5,A26+D22-1,"")))</f>
        <v>44587</v>
      </c>
      <c r="D26" s="4">
        <f>IF((D25&gt;0.5)*(D25-B22&gt;0),ROUND((D25-B22)*2,0)/2,IF((D25=0.5)*(H6="NB.")*(F25=""),0.5,IF((D25-B22&lt;=0)*(B22&lt;&gt;0.5),0.5,0)))</f>
        <v>14</v>
      </c>
      <c r="E26" s="5" t="s">
        <v>3</v>
      </c>
      <c r="F26" s="5" t="str">
        <f>IF((H6="NB.")*(D26=0.5)*(D25=0.5)*(D24&lt;&gt;0.5),"om de dag","")</f>
        <v/>
      </c>
      <c r="G26" s="3"/>
      <c r="H26" s="40">
        <f>IF(D26&gt;0,D26,"")</f>
        <v>14</v>
      </c>
      <c r="I26" s="40" t="str">
        <f t="shared" ref="I26:I32" si="10">IF(D26&gt;0,"mg (=","")</f>
        <v>mg (=</v>
      </c>
      <c r="J26" s="40">
        <f t="shared" ref="J26:J32" si="11">IF(D26&gt;0,IF(ROUND(H26/1.5-0.5,0)&gt;0,ROUND(H26/1.5-0.5,0),0),"")</f>
        <v>9</v>
      </c>
      <c r="K26" s="40" t="str">
        <f t="shared" ref="K26:K32" si="12">IF(D26&gt;0,"tabl a 1,5 mg en","")</f>
        <v>tabl a 1,5 mg en</v>
      </c>
      <c r="L26" s="40">
        <f t="shared" ref="L26:L32" si="13">IF(D26&gt;0,IF((H26-1.5*J26)/0.5&gt;0,(H26-1.5*J26)/0.5,0),"")</f>
        <v>1</v>
      </c>
      <c r="M26" s="40" t="str">
        <f t="shared" ref="M26:M32" si="14">IF(D26&gt;0,"tabl a 0,5 mg)","")</f>
        <v>tabl a 0,5 mg)</v>
      </c>
      <c r="N26" s="4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51" x14ac:dyDescent="0.2">
      <c r="A27" s="22">
        <f t="shared" ca="1" si="8"/>
        <v>44588</v>
      </c>
      <c r="B27" s="5" t="str">
        <f t="shared" si="9"/>
        <v>t/m</v>
      </c>
      <c r="C27" s="23">
        <f ca="1">IF((D27&gt;0.5),A27+D22-1,IF((D27=0.5)*(D22&lt;7),A27+6,IF(D27=0.5,A27+D22-1,"")))</f>
        <v>44594</v>
      </c>
      <c r="D27" s="4">
        <f>IF((D26&gt;0.5)*(D26-B22&gt;0),ROUND((D26-B22)*2,0)/2,IF((D26=0.5)*(H6="NB.")*(F26=""),0.5,IF((D26-B22&lt;=0)*(D25-B22&gt;0)*(B22&lt;&gt;0.5),0.5,0)))</f>
        <v>13</v>
      </c>
      <c r="E27" s="5" t="s">
        <v>3</v>
      </c>
      <c r="F27" s="5" t="str">
        <f>IF((H6="NB.")*(D27=0.5)*(D26=0.5)*(D25&lt;&gt;0.5),"om de dag","")</f>
        <v/>
      </c>
      <c r="G27" s="3"/>
      <c r="H27" s="40">
        <f t="shared" ref="H27:H43" si="15">IF(D27&gt;0,D27,"")</f>
        <v>13</v>
      </c>
      <c r="I27" s="40" t="str">
        <f t="shared" si="10"/>
        <v>mg (=</v>
      </c>
      <c r="J27" s="40">
        <f t="shared" si="11"/>
        <v>8</v>
      </c>
      <c r="K27" s="40" t="str">
        <f t="shared" si="12"/>
        <v>tabl a 1,5 mg en</v>
      </c>
      <c r="L27" s="40">
        <f t="shared" si="13"/>
        <v>2</v>
      </c>
      <c r="M27" s="40" t="str">
        <f t="shared" si="14"/>
        <v>tabl a 0,5 mg)</v>
      </c>
      <c r="N27" s="40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51" x14ac:dyDescent="0.2">
      <c r="A28" s="22">
        <f t="shared" ca="1" si="8"/>
        <v>44595</v>
      </c>
      <c r="B28" s="5" t="str">
        <f t="shared" si="9"/>
        <v>t/m</v>
      </c>
      <c r="C28" s="23">
        <f ca="1">IF((D28&gt;0.5),A28+D22-1,IF((D28=0.5)*(D22&lt;7),A28+6,IF(D28=0.5,A28+D22-1,"")))</f>
        <v>44601</v>
      </c>
      <c r="D28" s="4">
        <f>IF((D27&gt;0.5)*(D27-B22&gt;0),ROUND((D27-B22)*2,0)/2,IF((D27=0.5)*(H6="NB.")*(F27=""),0.5,IF((D27-B22&lt;=0)*(D26-B22&gt;0)*(B22&lt;&gt;0.5),0.5,0)))</f>
        <v>12</v>
      </c>
      <c r="E28" s="5" t="s">
        <v>3</v>
      </c>
      <c r="F28" s="5" t="str">
        <f>IF((H6="NB.")*(D28=0.5)*(D27=0.5)*(D26&lt;&gt;0.5),"om de dag","")</f>
        <v/>
      </c>
      <c r="G28" s="3"/>
      <c r="H28" s="40">
        <f t="shared" si="15"/>
        <v>12</v>
      </c>
      <c r="I28" s="40" t="str">
        <f t="shared" si="10"/>
        <v>mg (=</v>
      </c>
      <c r="J28" s="40">
        <f t="shared" si="11"/>
        <v>8</v>
      </c>
      <c r="K28" s="40" t="str">
        <f t="shared" si="12"/>
        <v>tabl a 1,5 mg en</v>
      </c>
      <c r="L28" s="40">
        <f t="shared" si="13"/>
        <v>0</v>
      </c>
      <c r="M28" s="40" t="str">
        <f t="shared" si="14"/>
        <v>tabl a 0,5 mg)</v>
      </c>
      <c r="N28" s="40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51" x14ac:dyDescent="0.2">
      <c r="A29" s="22">
        <f t="shared" ca="1" si="8"/>
        <v>44602</v>
      </c>
      <c r="B29" s="5" t="str">
        <f t="shared" si="9"/>
        <v>t/m</v>
      </c>
      <c r="C29" s="23">
        <f ca="1">IF((D29&gt;0.5),A29+D22-1,IF((D29=0.5)*(D22&lt;7),A29+6,IF(D29=0.5,A29+D22-1,"")))</f>
        <v>44608</v>
      </c>
      <c r="D29" s="4">
        <f>IF((D28&gt;0.5)*(D28-B22&gt;0),ROUND((D28-B22)*2,0)/2,IF((D28=0.5)*(H6="NB.")*(F28=""),0.5,IF((D28-B22&lt;=0)*(D27-B22&gt;0)*(B22&lt;&gt;0.5),0.5,0)))</f>
        <v>11</v>
      </c>
      <c r="E29" s="5" t="s">
        <v>3</v>
      </c>
      <c r="F29" s="5" t="str">
        <f>IF((H6="NB.")*(D29=0.5)*(D28=0.5)*(D27&lt;&gt;0.5),"om de dag","")</f>
        <v/>
      </c>
      <c r="G29" s="3"/>
      <c r="H29" s="40">
        <f t="shared" si="15"/>
        <v>11</v>
      </c>
      <c r="I29" s="40" t="str">
        <f t="shared" si="10"/>
        <v>mg (=</v>
      </c>
      <c r="J29" s="40">
        <f t="shared" si="11"/>
        <v>7</v>
      </c>
      <c r="K29" s="40" t="str">
        <f t="shared" si="12"/>
        <v>tabl a 1,5 mg en</v>
      </c>
      <c r="L29" s="40">
        <f t="shared" si="13"/>
        <v>1</v>
      </c>
      <c r="M29" s="40" t="str">
        <f t="shared" si="14"/>
        <v>tabl a 0,5 mg)</v>
      </c>
      <c r="N29" s="4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51" x14ac:dyDescent="0.2">
      <c r="A30" s="22">
        <f t="shared" ca="1" si="8"/>
        <v>44609</v>
      </c>
      <c r="B30" s="5" t="str">
        <f t="shared" si="9"/>
        <v>t/m</v>
      </c>
      <c r="C30" s="23">
        <f ca="1">IF((D30&gt;0.5),A30+D22-1,IF((D30=0.5)*(D22&lt;7),A30+6,IF(D30=0.5,A30+D22-1,"")))</f>
        <v>44615</v>
      </c>
      <c r="D30" s="4">
        <f>IF((D29&gt;0.5)*(D29-B22&gt;0),ROUND((D29-B22)*2,0)/2,IF((D29=0.5)*(H6="NB.")*(F29=""),0.5,IF((D29-B22&lt;=0)*(D28-B22&gt;0)*(B22&lt;&gt;0.5),0.5,0)))</f>
        <v>10</v>
      </c>
      <c r="E30" s="5" t="s">
        <v>3</v>
      </c>
      <c r="F30" s="5" t="str">
        <f>IF((H6="NB.")*(D30=0.5)*(D29=0.5)*(D28&lt;&gt;0.5),"om de dag","")</f>
        <v/>
      </c>
      <c r="G30" s="3"/>
      <c r="H30" s="40">
        <f t="shared" si="15"/>
        <v>10</v>
      </c>
      <c r="I30" s="40" t="str">
        <f t="shared" si="10"/>
        <v>mg (=</v>
      </c>
      <c r="J30" s="40">
        <f t="shared" si="11"/>
        <v>6</v>
      </c>
      <c r="K30" s="40" t="str">
        <f t="shared" si="12"/>
        <v>tabl a 1,5 mg en</v>
      </c>
      <c r="L30" s="40">
        <f t="shared" si="13"/>
        <v>2</v>
      </c>
      <c r="M30" s="40" t="str">
        <f t="shared" si="14"/>
        <v>tabl a 0,5 mg)</v>
      </c>
      <c r="N30" s="40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51" x14ac:dyDescent="0.2">
      <c r="A31" s="22">
        <f t="shared" ca="1" si="8"/>
        <v>44616</v>
      </c>
      <c r="B31" s="5" t="str">
        <f t="shared" si="9"/>
        <v>t/m</v>
      </c>
      <c r="C31" s="23">
        <f ca="1">IF((D31&gt;0.5),A31+D22-1,IF((D31=0.5)*(D22&lt;7),A31+6,IF(D31=0.5,A31+D22-1,"")))</f>
        <v>44622</v>
      </c>
      <c r="D31" s="4">
        <f>IF((D30&gt;0.5)*(D30-B22&gt;0),ROUND((D30-B22)*2,0)/2,IF((D30=0.5)*(H6="NB.")*(F30=""),0.5,IF((D30-B22&lt;=0)*(D29-B22&gt;0)*(B22&lt;&gt;0.5),0.5,0)))</f>
        <v>9</v>
      </c>
      <c r="E31" s="5" t="s">
        <v>3</v>
      </c>
      <c r="F31" s="5" t="str">
        <f>IF((H6="NB.")*(D31=0.5)*(D30=0.5)*(D29&lt;&gt;0.5),"om de dag","")</f>
        <v/>
      </c>
      <c r="G31" s="3"/>
      <c r="H31" s="40">
        <f t="shared" si="15"/>
        <v>9</v>
      </c>
      <c r="I31" s="40" t="str">
        <f t="shared" si="10"/>
        <v>mg (=</v>
      </c>
      <c r="J31" s="40">
        <f t="shared" si="11"/>
        <v>6</v>
      </c>
      <c r="K31" s="40" t="str">
        <f t="shared" si="12"/>
        <v>tabl a 1,5 mg en</v>
      </c>
      <c r="L31" s="40">
        <f t="shared" si="13"/>
        <v>0</v>
      </c>
      <c r="M31" s="40" t="str">
        <f t="shared" si="14"/>
        <v>tabl a 0,5 mg)</v>
      </c>
      <c r="N31" s="40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51" x14ac:dyDescent="0.2">
      <c r="A32" s="22">
        <f ca="1">IF(D32&gt;0,C31+1,"")</f>
        <v>44623</v>
      </c>
      <c r="B32" s="5" t="str">
        <f>IF(D32&gt;0,"t/m","")</f>
        <v>t/m</v>
      </c>
      <c r="C32" s="23">
        <f ca="1">IF((D32&gt;0.5),A32+D22-1,IF((D32=0.5)*(D22&lt;7),A32+6,IF(D32=0.5,A32+D22-1,"")))</f>
        <v>44629</v>
      </c>
      <c r="D32" s="4">
        <f>IF((D31&gt;0.5)*(D31-B22&gt;0),ROUND((D31-B22)*2,0)/2,IF((D31=0.5)*(H6="NB.")*(F31=""),0.5,IF((D31-B22&lt;=0)*(D30-B22&gt;0)*(B22&lt;&gt;0.5),0.5,0)))</f>
        <v>8</v>
      </c>
      <c r="E32" s="5" t="s">
        <v>3</v>
      </c>
      <c r="F32" s="5" t="str">
        <f>IF((H6="NB.")*(D32=0.5)*(D31=0.5)*(D30&lt;&gt;0.5),"om de dag","")</f>
        <v/>
      </c>
      <c r="G32" s="3"/>
      <c r="H32" s="40">
        <f t="shared" si="15"/>
        <v>8</v>
      </c>
      <c r="I32" s="40" t="str">
        <f t="shared" si="10"/>
        <v>mg (=</v>
      </c>
      <c r="J32" s="40">
        <f t="shared" si="11"/>
        <v>5</v>
      </c>
      <c r="K32" s="40" t="str">
        <f t="shared" si="12"/>
        <v>tabl a 1,5 mg en</v>
      </c>
      <c r="L32" s="40">
        <f t="shared" si="13"/>
        <v>1</v>
      </c>
      <c r="M32" s="40" t="str">
        <f t="shared" si="14"/>
        <v>tabl a 0,5 mg)</v>
      </c>
      <c r="N32" s="40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51" x14ac:dyDescent="0.2">
      <c r="A33" s="22">
        <f t="shared" ref="A33:A38" ca="1" si="16">IF(D33&gt;0,C32+1,"")</f>
        <v>44630</v>
      </c>
      <c r="B33" s="5" t="str">
        <f t="shared" ref="B33:B38" si="17">IF(D33&gt;0,"t/m","")</f>
        <v>t/m</v>
      </c>
      <c r="C33" s="23">
        <f ca="1">IF((D33&gt;0.5),A33+D22-1,IF((D33=0.5)*(D22&lt;7),A33+6,IF(D33=0.5,A33+D22-1,"")))</f>
        <v>44636</v>
      </c>
      <c r="D33" s="4">
        <f>IF((D32&gt;0.5)*(D32-B22&gt;0),ROUND((D32-B22)*2,0)/2,IF((D32=0.5)*(H6="NB.")*(F32=""),0.5,IF((D32-B22&lt;=0)*(D31-B22&gt;0)*(B22&lt;&gt;0.5),0.5,0)))</f>
        <v>7</v>
      </c>
      <c r="E33" s="5" t="s">
        <v>3</v>
      </c>
      <c r="F33" s="5" t="str">
        <f>IF((H6="NB.")*(D33=0.5)*(D32=0.5)*(D31&lt;&gt;0.5),"om de dag","")</f>
        <v/>
      </c>
      <c r="G33" s="3"/>
      <c r="H33" s="40">
        <f t="shared" si="15"/>
        <v>7</v>
      </c>
      <c r="I33" s="40" t="str">
        <f t="shared" ref="I33:I38" si="18">IF(D33&gt;0,"mg (=","")</f>
        <v>mg (=</v>
      </c>
      <c r="J33" s="40">
        <f t="shared" ref="J33:J43" si="19">IF(D33&gt;0,IF(ROUND(H33/1.5-0.5,0)&gt;0,ROUND(H33/1.5-0.5,0),0),"")</f>
        <v>4</v>
      </c>
      <c r="K33" s="40" t="str">
        <f t="shared" ref="K33:K38" si="20">IF(D33&gt;0,"tabl a 1,5 mg en","")</f>
        <v>tabl a 1,5 mg en</v>
      </c>
      <c r="L33" s="40">
        <f t="shared" ref="L33:L38" si="21">IF(D33&gt;0,IF((H33-1.5*J33)/0.5&gt;0,(H33-1.5*J33)/0.5,0),"")</f>
        <v>2</v>
      </c>
      <c r="M33" s="40" t="str">
        <f t="shared" ref="M33:M38" si="22">IF(D33&gt;0,"tabl a 0,5 mg)","")</f>
        <v>tabl a 0,5 mg)</v>
      </c>
      <c r="N33" s="40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51" x14ac:dyDescent="0.2">
      <c r="A34" s="22">
        <f t="shared" ca="1" si="16"/>
        <v>44637</v>
      </c>
      <c r="B34" s="5" t="str">
        <f t="shared" si="17"/>
        <v>t/m</v>
      </c>
      <c r="C34" s="23">
        <f ca="1">IF((D34&gt;0.5),A34+D22-1,IF((D34=0.5)*(D22&lt;7),A34+6,IF(D34=0.5,A34+D22-1,"")))</f>
        <v>44643</v>
      </c>
      <c r="D34" s="4">
        <f>IF((D33&gt;0.5)*(D33-B22&gt;0),ROUND((D33-B22)*2,0)/2,IF((D33=0.5)*(H6="NB.")*(F33=""),0.5,IF((D33-B22&lt;=0)*(D32-B22&gt;0)*(B22&lt;&gt;0.5),0.5,0)))</f>
        <v>6</v>
      </c>
      <c r="E34" s="5" t="s">
        <v>3</v>
      </c>
      <c r="F34" s="5" t="str">
        <f>IF((H6="NB.")*(D34=0.5)*(D33=0.5)*(D32&lt;&gt;0.5),"om de dag","")</f>
        <v/>
      </c>
      <c r="G34" s="3"/>
      <c r="H34" s="40">
        <f t="shared" si="15"/>
        <v>6</v>
      </c>
      <c r="I34" s="40" t="str">
        <f t="shared" si="18"/>
        <v>mg (=</v>
      </c>
      <c r="J34" s="40">
        <f t="shared" si="19"/>
        <v>4</v>
      </c>
      <c r="K34" s="40" t="str">
        <f t="shared" si="20"/>
        <v>tabl a 1,5 mg en</v>
      </c>
      <c r="L34" s="40">
        <f t="shared" si="21"/>
        <v>0</v>
      </c>
      <c r="M34" s="40" t="str">
        <f t="shared" si="22"/>
        <v>tabl a 0,5 mg)</v>
      </c>
      <c r="N34" s="40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51" x14ac:dyDescent="0.2">
      <c r="A35" s="22">
        <f t="shared" ca="1" si="16"/>
        <v>44644</v>
      </c>
      <c r="B35" s="5" t="str">
        <f t="shared" si="17"/>
        <v>t/m</v>
      </c>
      <c r="C35" s="23">
        <f ca="1">IF((D35&gt;0.5),A35+D22-1,IF((D35=0.5)*(D22&lt;7),A35+6,IF(D35=0.5,A35+D22-1,"")))</f>
        <v>44650</v>
      </c>
      <c r="D35" s="4">
        <f>IF((D34&gt;0.5)*(D34-B22&gt;0),ROUND((D34-B22)*2,0)/2,IF((D34=0.5)*(H6="NB.")*(F34=""),0.5,IF((D34-B22&lt;=0)*(D33-B22&gt;0)*(B22&lt;&gt;0.5),0.5,0)))</f>
        <v>5</v>
      </c>
      <c r="E35" s="5" t="s">
        <v>3</v>
      </c>
      <c r="F35" s="5" t="str">
        <f>IF((H6="NB.")*(D35=0.5)*(D34=0.5)*(D33&lt;&gt;0.5),"om de dag","")</f>
        <v/>
      </c>
      <c r="G35" s="3"/>
      <c r="H35" s="40">
        <f t="shared" si="15"/>
        <v>5</v>
      </c>
      <c r="I35" s="40" t="str">
        <f t="shared" si="18"/>
        <v>mg (=</v>
      </c>
      <c r="J35" s="40">
        <f t="shared" si="19"/>
        <v>3</v>
      </c>
      <c r="K35" s="40" t="str">
        <f t="shared" si="20"/>
        <v>tabl a 1,5 mg en</v>
      </c>
      <c r="L35" s="40">
        <f t="shared" si="21"/>
        <v>1</v>
      </c>
      <c r="M35" s="40" t="str">
        <f t="shared" si="22"/>
        <v>tabl a 0,5 mg)</v>
      </c>
      <c r="N35" s="40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51" x14ac:dyDescent="0.2">
      <c r="A36" s="22">
        <f t="shared" ca="1" si="16"/>
        <v>44651</v>
      </c>
      <c r="B36" s="5" t="str">
        <f t="shared" si="17"/>
        <v>t/m</v>
      </c>
      <c r="C36" s="23">
        <f ca="1">IF((D36&gt;0.5),A36+D22-1,IF((D36=0.5)*(D22&lt;7),A36+6,IF(D36=0.5,A36+D22-1,"")))</f>
        <v>44657</v>
      </c>
      <c r="D36" s="4">
        <f>IF((D35&gt;0.5)*(D35-B22&gt;0),ROUND((D35-B22)*2,0)/2,IF((D35=0.5)*(H6="NB.")*(F35=""),0.5,IF((D35-B22&lt;=0)*(D34-B22&gt;0)*(B22&lt;&gt;0.5),0.5,0)))</f>
        <v>4</v>
      </c>
      <c r="E36" s="5" t="s">
        <v>3</v>
      </c>
      <c r="F36" s="5" t="str">
        <f>IF((H6="NB.")*(D36=0.5)*(D35=0.5)*(D34&lt;&gt;0.5),"om de dag","")</f>
        <v/>
      </c>
      <c r="G36" s="3"/>
      <c r="H36" s="40">
        <f t="shared" si="15"/>
        <v>4</v>
      </c>
      <c r="I36" s="40" t="str">
        <f t="shared" si="18"/>
        <v>mg (=</v>
      </c>
      <c r="J36" s="40">
        <f t="shared" si="19"/>
        <v>2</v>
      </c>
      <c r="K36" s="40" t="str">
        <f t="shared" si="20"/>
        <v>tabl a 1,5 mg en</v>
      </c>
      <c r="L36" s="40">
        <f t="shared" si="21"/>
        <v>2</v>
      </c>
      <c r="M36" s="40" t="str">
        <f t="shared" si="22"/>
        <v>tabl a 0,5 mg)</v>
      </c>
      <c r="N36" s="40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51" x14ac:dyDescent="0.2">
      <c r="A37" s="22">
        <f t="shared" ca="1" si="16"/>
        <v>44658</v>
      </c>
      <c r="B37" s="5" t="str">
        <f t="shared" si="17"/>
        <v>t/m</v>
      </c>
      <c r="C37" s="23">
        <f ca="1">IF((D37&gt;0.5),A37+D22-1,IF((D37=0.5)*(D22&lt;7),A37+6,IF(D37=0.5,A37+D22-1,"")))</f>
        <v>44664</v>
      </c>
      <c r="D37" s="4">
        <f>IF((D36&gt;0.5)*(D36-B22&gt;0),ROUND((D36-B22)*2,0)/2,IF((D36=0.5)*(H6="NB.")*(F36=""),0.5,IF((D36-B22&lt;=0)*(D35-B22&gt;0)*(B22&lt;&gt;0.5),0.5,0)))</f>
        <v>3</v>
      </c>
      <c r="E37" s="5" t="s">
        <v>3</v>
      </c>
      <c r="F37" s="5" t="str">
        <f>IF((H6="NB.")*(D37=0.5)*(D36=0.5)*(D35&lt;&gt;0.5),"om de dag","")</f>
        <v/>
      </c>
      <c r="G37" s="3"/>
      <c r="H37" s="40">
        <f t="shared" si="15"/>
        <v>3</v>
      </c>
      <c r="I37" s="40" t="str">
        <f t="shared" si="18"/>
        <v>mg (=</v>
      </c>
      <c r="J37" s="40">
        <f t="shared" si="19"/>
        <v>2</v>
      </c>
      <c r="K37" s="40" t="str">
        <f t="shared" si="20"/>
        <v>tabl a 1,5 mg en</v>
      </c>
      <c r="L37" s="40">
        <f t="shared" si="21"/>
        <v>0</v>
      </c>
      <c r="M37" s="40" t="str">
        <f t="shared" si="22"/>
        <v>tabl a 0,5 mg)</v>
      </c>
      <c r="N37" s="40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51" x14ac:dyDescent="0.2">
      <c r="A38" s="22">
        <f t="shared" ca="1" si="16"/>
        <v>44665</v>
      </c>
      <c r="B38" s="5" t="str">
        <f t="shared" si="17"/>
        <v>t/m</v>
      </c>
      <c r="C38" s="23">
        <f ca="1">IF((D38&gt;0.5),A38+D22-1,IF((D38=0.5)*(D22&lt;7),A38+6,IF(D38=0.5,A38+D22-1,"")))</f>
        <v>44671</v>
      </c>
      <c r="D38" s="4">
        <f>IF((D37&gt;0.5)*(D37-B22&gt;0),ROUND((D37-B22)*2,0)/2,IF((D37=0.5)*(H6="NB.")*(F37=""),0.5,IF((D37-B22&lt;=0)*(D36-B22&gt;0)*(B22&lt;&gt;0.5),0.5,0)))</f>
        <v>2</v>
      </c>
      <c r="E38" s="5" t="s">
        <v>3</v>
      </c>
      <c r="F38" s="5" t="str">
        <f>IF((H6="NB.")*(D38=0.5)*(D37=0.5)*(D36&lt;&gt;0.5),"om de dag","")</f>
        <v/>
      </c>
      <c r="G38" s="3"/>
      <c r="H38" s="40">
        <f t="shared" si="15"/>
        <v>2</v>
      </c>
      <c r="I38" s="40" t="str">
        <f t="shared" si="18"/>
        <v>mg (=</v>
      </c>
      <c r="J38" s="40">
        <f t="shared" si="19"/>
        <v>1</v>
      </c>
      <c r="K38" s="40" t="str">
        <f t="shared" si="20"/>
        <v>tabl a 1,5 mg en</v>
      </c>
      <c r="L38" s="40">
        <f t="shared" si="21"/>
        <v>1</v>
      </c>
      <c r="M38" s="40" t="str">
        <f t="shared" si="22"/>
        <v>tabl a 0,5 mg)</v>
      </c>
      <c r="N38" s="40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51" x14ac:dyDescent="0.2">
      <c r="A39" s="22">
        <f ca="1">IF(D39&gt;0,C38+1,"")</f>
        <v>44672</v>
      </c>
      <c r="B39" s="5" t="str">
        <f>IF(D39&gt;0,"t/m","")</f>
        <v>t/m</v>
      </c>
      <c r="C39" s="23">
        <f ca="1">IF((D39&gt;0.5),A39+D22-1,IF((D39=0.5)*(D22&lt;7),A39+6,IF(D39=0.5,A39+D22-1,"")))</f>
        <v>44678</v>
      </c>
      <c r="D39" s="4">
        <f>IF((D38&gt;0.5)*(D38-B22&gt;0),ROUND((D38-B22)*2,0)/2,IF((D38=0.5)*(H6="NB.")*(F38=""),0.5,IF((D38-B22&lt;=0)*(D37-B22&gt;0)*(B22&lt;&gt;0.5),0.5,0)))</f>
        <v>1</v>
      </c>
      <c r="E39" s="5" t="s">
        <v>3</v>
      </c>
      <c r="F39" s="5" t="str">
        <f>IF((H6="NB.")*(D39=0.5)*(D38=0.5)*(D37&lt;&gt;0.5),"om de dag","")</f>
        <v/>
      </c>
      <c r="G39" s="3"/>
      <c r="H39" s="40">
        <f t="shared" si="15"/>
        <v>1</v>
      </c>
      <c r="I39" s="40" t="str">
        <f>IF(D39&gt;0,"mg (=","")</f>
        <v>mg (=</v>
      </c>
      <c r="J39" s="40">
        <f t="shared" si="19"/>
        <v>0</v>
      </c>
      <c r="K39" s="40" t="str">
        <f>IF(D39&gt;0,"tabl a 1,5 mg en","")</f>
        <v>tabl a 1,5 mg en</v>
      </c>
      <c r="L39" s="40">
        <f>IF(D39&gt;0,IF((H39-1.5*J39)/0.5&gt;0,(H39-1.5*J39)/0.5,0),"")</f>
        <v>2</v>
      </c>
      <c r="M39" s="40" t="str">
        <f>IF(D39&gt;0,"tabl a 0,5 mg)","")</f>
        <v>tabl a 0,5 mg)</v>
      </c>
      <c r="N39" s="40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51" x14ac:dyDescent="0.2">
      <c r="A40" s="22">
        <f ca="1">IF(D40&gt;0,C39+1,"")</f>
        <v>44679</v>
      </c>
      <c r="B40" s="5" t="str">
        <f>IF(D40&gt;0,"t/m","")</f>
        <v>t/m</v>
      </c>
      <c r="C40" s="23">
        <f ca="1">IF((D40&gt;0.5),A40+D22-1,IF((D40=0.5)*(D22&lt;7),A40+6,IF(D40=0.5,A40+D22-1,"")))</f>
        <v>44685</v>
      </c>
      <c r="D40" s="4">
        <f>IF((D39&gt;0.5)*(D39-B22&gt;0),ROUND((D39-B22)*2,0)/2,IF((D39=0.5)*(H6="NB.")*(F39=""),0.5,IF((D39-B22&lt;=0)*(D38-B22&gt;0)*(B22&lt;&gt;0.5),0.5,0)))</f>
        <v>0.5</v>
      </c>
      <c r="E40" s="5" t="s">
        <v>3</v>
      </c>
      <c r="F40" s="5" t="str">
        <f>IF((H6="NB.")*(D40=0.5)*(D39=0.5)*(D38&lt;&gt;0.5),"om de dag","")</f>
        <v/>
      </c>
      <c r="G40" s="3"/>
      <c r="H40" s="40">
        <f t="shared" si="15"/>
        <v>0.5</v>
      </c>
      <c r="I40" s="40" t="str">
        <f>IF(D40&gt;0,"mg (=","")</f>
        <v>mg (=</v>
      </c>
      <c r="J40" s="40">
        <f t="shared" si="19"/>
        <v>0</v>
      </c>
      <c r="K40" s="40" t="str">
        <f>IF(D40&gt;0,"tabl a 1,5 mg en","")</f>
        <v>tabl a 1,5 mg en</v>
      </c>
      <c r="L40" s="40">
        <f>IF(D40&gt;0,IF((H40-1.5*J40)/0.5&gt;0,(H40-1.5*J40)/0.5,0),"")</f>
        <v>1</v>
      </c>
      <c r="M40" s="40" t="str">
        <f>IF(D40&gt;0,"tabl a 0,5 mg)","")</f>
        <v>tabl a 0,5 mg)</v>
      </c>
      <c r="N40" s="40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51" x14ac:dyDescent="0.2">
      <c r="A41" s="22">
        <f ca="1">IF(D41&gt;0,C40+1,"")</f>
        <v>44686</v>
      </c>
      <c r="B41" s="5" t="str">
        <f>IF(D41&gt;0,"t/m","")</f>
        <v>t/m</v>
      </c>
      <c r="C41" s="23">
        <f ca="1">IF((D41&gt;0.5),A41+D22-1,IF((D41=0.5)*(D22&lt;7),A41+6,IF(D41=0.5,A41+D22-1,"")))</f>
        <v>44692</v>
      </c>
      <c r="D41" s="4">
        <f>IF((D40&gt;0.5)*(D40-B22&gt;0),ROUND((D40-B22)*2,0)/2,IF((D40=0.5)*(H6="NB.")*(F40=""),0.5,IF((D40-B22&lt;=0)*(D39-B22&gt;0)*(B22&lt;&gt;0.5),0.5,0)))</f>
        <v>0.5</v>
      </c>
      <c r="E41" s="5" t="s">
        <v>3</v>
      </c>
      <c r="F41" s="5" t="str">
        <f>IF((H6="NB.")*(D41=0.5)*(D40=0.5)*(D39&lt;&gt;0.5),"om de dag","")</f>
        <v>om de dag</v>
      </c>
      <c r="G41" s="3"/>
      <c r="H41" s="40">
        <f t="shared" si="15"/>
        <v>0.5</v>
      </c>
      <c r="I41" s="40" t="str">
        <f>IF(D41&gt;0,"mg (=","")</f>
        <v>mg (=</v>
      </c>
      <c r="J41" s="40">
        <f t="shared" si="19"/>
        <v>0</v>
      </c>
      <c r="K41" s="40" t="str">
        <f>IF(D41&gt;0,"tabl a 1,5 mg en","")</f>
        <v>tabl a 1,5 mg en</v>
      </c>
      <c r="L41" s="40">
        <f>IF(D41&gt;0,IF((H41-1.5*J41)/0.5&gt;0,(H41-1.5*J41)/0.5,0),"")</f>
        <v>1</v>
      </c>
      <c r="M41" s="40" t="str">
        <f>IF(D41&gt;0,"tabl a 0,5 mg)","")</f>
        <v>tabl a 0,5 mg)</v>
      </c>
      <c r="N41" s="40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51" x14ac:dyDescent="0.2">
      <c r="A42" s="22" t="str">
        <f>IF(D42&gt;0,C41+1,"")</f>
        <v/>
      </c>
      <c r="B42" s="5" t="str">
        <f>IF(D42&gt;0,"t/m","")</f>
        <v/>
      </c>
      <c r="C42" s="23" t="str">
        <f>IF((D42&gt;0.5),A42+D22-1,IF((D42=0.5)*(D22&lt;7),A42+6,IF(D42=0.5,A42+D22-1,"")))</f>
        <v/>
      </c>
      <c r="D42" s="4">
        <f>IF((D41&gt;0.5)*(D41-B22&gt;0),ROUND((D41-B22)*2,0)/2,IF((D41=0.5)*(H6="NB.")*(F41=""),0.5,IF((D41-B22&lt;=0)*(D40-B22&gt;0)*(B22&lt;&gt;0.5),0.5,0)))</f>
        <v>0</v>
      </c>
      <c r="E42" s="5" t="s">
        <v>3</v>
      </c>
      <c r="F42" s="5" t="str">
        <f>IF((H6="NB.")*(D42=0.5)*(D41=0.5)*(D40&lt;&gt;0.5),"om de dag","")</f>
        <v/>
      </c>
      <c r="G42" s="3"/>
      <c r="H42" s="40" t="str">
        <f t="shared" si="15"/>
        <v/>
      </c>
      <c r="I42" s="40" t="str">
        <f>IF(D42&gt;0,"mg (=","")</f>
        <v/>
      </c>
      <c r="J42" s="40" t="str">
        <f t="shared" si="19"/>
        <v/>
      </c>
      <c r="K42" s="40" t="str">
        <f>IF(D42&gt;0,"tabl a 1,5 mg en","")</f>
        <v/>
      </c>
      <c r="L42" s="40" t="str">
        <f>IF(D42&gt;0,IF((H42-1.5*J42)/0.5&gt;0,(H42-1.5*J42)/0.5,0),"")</f>
        <v/>
      </c>
      <c r="M42" s="40" t="str">
        <f>IF(D42&gt;0,"tabl a 0,5 mg)","")</f>
        <v/>
      </c>
      <c r="N42" s="40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51" x14ac:dyDescent="0.2">
      <c r="A43" s="22" t="str">
        <f>IF(D43&gt;0,C42+1,"")</f>
        <v/>
      </c>
      <c r="B43" s="5" t="str">
        <f>IF(D43&gt;0,"t/m","")</f>
        <v/>
      </c>
      <c r="C43" s="23" t="str">
        <f>IF((D43&gt;0.5),A43+D22-1,IF((D43=0.5)*(D22&lt;7),A43+6,IF(D43=0.5,A43+D22-1,"")))</f>
        <v/>
      </c>
      <c r="D43" s="4">
        <f>IF((D42&gt;0.5)*(D42-B22&gt;0),ROUND((D42-B22)*2,0)/2,IF((D42=0.5)*(H6="NB.")*(F42=""),0.5,IF((D42-B22&lt;=0)*(D41-B22&gt;0)*(B22&lt;&gt;0.5),0.5,0)))</f>
        <v>0</v>
      </c>
      <c r="E43" s="5" t="s">
        <v>3</v>
      </c>
      <c r="F43" s="5" t="str">
        <f>IF((H6="NB.")*(D43=0.5)*(D42=0.5)*(D41&lt;&gt;0.5),"om de dag","")</f>
        <v/>
      </c>
      <c r="G43" s="3"/>
      <c r="H43" s="40" t="str">
        <f t="shared" si="15"/>
        <v/>
      </c>
      <c r="I43" s="40" t="str">
        <f>IF(D43&gt;0,"mg (=","")</f>
        <v/>
      </c>
      <c r="J43" s="40" t="str">
        <f t="shared" si="19"/>
        <v/>
      </c>
      <c r="K43" s="40" t="str">
        <f>IF(D43&gt;0,"tabl a 1,5 mg en","")</f>
        <v/>
      </c>
      <c r="L43" s="40" t="str">
        <f>IF(D43&gt;0,IF((H43-1.5*J43)/0.5&gt;0,(H43-1.5*J43)/0.5,0),"")</f>
        <v/>
      </c>
      <c r="M43" s="40" t="str">
        <f>IF(D43&gt;0,"tabl a 0,5 mg)","")</f>
        <v/>
      </c>
      <c r="N43" s="40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51" x14ac:dyDescent="0.2">
      <c r="A44" s="11" t="s">
        <v>0</v>
      </c>
      <c r="B44" s="14">
        <f>SUM(J25:J43)*D22</f>
        <v>525</v>
      </c>
      <c r="C44" s="11" t="s">
        <v>1</v>
      </c>
      <c r="D44" s="11"/>
      <c r="E44" s="11" t="s">
        <v>22</v>
      </c>
      <c r="F44" s="11"/>
      <c r="G44" s="11"/>
      <c r="H44" s="11"/>
      <c r="I44" s="11"/>
      <c r="J44" s="11"/>
      <c r="K44" s="11"/>
      <c r="L44" s="11"/>
      <c r="M44" s="11"/>
      <c r="N44" s="12"/>
      <c r="O44" s="12"/>
      <c r="P44" s="12"/>
      <c r="Q44" s="12"/>
      <c r="R44" s="12"/>
      <c r="S44" s="12"/>
      <c r="T44" s="12"/>
      <c r="U44" s="12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x14ac:dyDescent="0.2">
      <c r="A45" s="11"/>
      <c r="B45" s="11">
        <f>IF(H6="",SUM(L25:L43)*D22,SUM(L25:L43)*D22+12)</f>
        <v>131</v>
      </c>
      <c r="C45" s="11" t="s">
        <v>2</v>
      </c>
      <c r="D45" s="11"/>
      <c r="E45" s="11" t="s">
        <v>13</v>
      </c>
      <c r="F45" s="11"/>
      <c r="G45" s="11"/>
      <c r="H45" s="11"/>
      <c r="I45" s="11"/>
      <c r="J45" s="11"/>
      <c r="K45" s="11"/>
      <c r="L45" s="11"/>
      <c r="M45" s="11"/>
      <c r="N45" s="12"/>
      <c r="O45" s="12"/>
      <c r="P45" s="12"/>
      <c r="Q45" s="12"/>
      <c r="R45" s="12"/>
      <c r="S45" s="12"/>
      <c r="T45" s="12"/>
      <c r="U45" s="12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12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x14ac:dyDescent="0.2">
      <c r="A47" s="29" t="s">
        <v>28</v>
      </c>
      <c r="B47" s="9"/>
      <c r="C47" s="9"/>
      <c r="D47" s="9"/>
      <c r="E47" s="9"/>
      <c r="F47" s="9"/>
      <c r="G47" s="9"/>
      <c r="H47" s="9"/>
      <c r="I47" s="9"/>
      <c r="J47" s="9"/>
      <c r="K47" s="12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x14ac:dyDescent="0.2">
      <c r="A48" s="9" t="s">
        <v>29</v>
      </c>
      <c r="B48" s="9"/>
      <c r="C48" s="9"/>
      <c r="D48" s="9"/>
      <c r="E48" s="9"/>
      <c r="F48" s="9"/>
      <c r="G48" s="9"/>
      <c r="H48" s="9"/>
      <c r="I48" s="9"/>
      <c r="J48" s="9"/>
      <c r="K48" s="12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x14ac:dyDescent="0.2">
      <c r="A49" s="9" t="s">
        <v>30</v>
      </c>
      <c r="B49" s="9"/>
      <c r="C49" s="9"/>
      <c r="D49" s="9"/>
      <c r="E49" s="9"/>
      <c r="F49" s="9"/>
      <c r="G49" s="9"/>
      <c r="H49" s="9"/>
      <c r="I49" s="9"/>
      <c r="J49" s="9"/>
      <c r="K49" s="12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x14ac:dyDescent="0.2">
      <c r="A50" s="9" t="s">
        <v>31</v>
      </c>
      <c r="B50" s="9"/>
      <c r="C50" s="9"/>
      <c r="D50" s="9"/>
      <c r="E50" s="9"/>
      <c r="F50" s="9"/>
      <c r="G50" s="9"/>
      <c r="H50" s="9"/>
      <c r="I50" s="9"/>
      <c r="J50" s="9"/>
      <c r="K50" s="12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x14ac:dyDescent="0.2">
      <c r="A51" s="9" t="s">
        <v>32</v>
      </c>
      <c r="B51" s="9"/>
      <c r="C51" s="9"/>
      <c r="D51" s="9"/>
      <c r="E51" s="9"/>
      <c r="F51" s="9"/>
      <c r="G51" s="9"/>
      <c r="H51" s="9"/>
      <c r="I51" s="9"/>
      <c r="J51" s="9"/>
      <c r="K51" s="1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12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1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12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12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12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12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12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12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12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12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12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12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12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12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12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12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12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1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1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12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12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12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12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</sheetData>
  <sheetProtection algorithmName="SHA-512" hashValue="2ITGQLFF9pZgPupix01an0/IpWLkIM+nD8dO3Y+em051x+1sCbE1Aet1l1ObMUkQkrVPJUnrBAsXwqP6Mjbnaw==" saltValue="X7Pe+PATS4RQzqRc8Bv/kQ==" spinCount="100000" sheet="1" objects="1" scenarios="1"/>
  <phoneticPr fontId="0" type="noConversion"/>
  <pageMargins left="0.59055118110236227" right="0.59055118110236227" top="0.98425196850393704" bottom="0.98425196850393704" header="0.51181102362204722" footer="0.51181102362204722"/>
  <pageSetup paperSize="9" scale="87" orientation="landscape" r:id="rId1"/>
  <headerFooter alignWithMargins="0"/>
  <colBreaks count="1" manualBreakCount="1">
    <brk id="21" max="1048575" man="1"/>
  </colBreaks>
  <ignoredErrors>
    <ignoredError sqref="C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ERASMUS 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Taal</dc:creator>
  <cp:lastModifiedBy>W. Taal</cp:lastModifiedBy>
  <cp:lastPrinted>2013-11-13T15:53:21Z</cp:lastPrinted>
  <dcterms:created xsi:type="dcterms:W3CDTF">2004-12-22T15:35:11Z</dcterms:created>
  <dcterms:modified xsi:type="dcterms:W3CDTF">2022-01-13T16:32:43Z</dcterms:modified>
</cp:coreProperties>
</file>